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ilott/Desktop/"/>
    </mc:Choice>
  </mc:AlternateContent>
  <xr:revisionPtr revIDLastSave="0" documentId="13_ncr:1_{815C5909-71D4-B34B-9265-9BA6F921AC04}" xr6:coauthVersionLast="36" xr6:coauthVersionMax="47" xr10:uidLastSave="{00000000-0000-0000-0000-000000000000}"/>
  <bookViews>
    <workbookView xWindow="1640" yWindow="460" windowWidth="23960" windowHeight="14000" xr2:uid="{4B6E46E6-15BC-9043-BF49-27EF4C764D14}"/>
  </bookViews>
  <sheets>
    <sheet name="22 HF ARPA grant categories" sheetId="1" r:id="rId1"/>
    <sheet name="22 HF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E28" i="1"/>
  <c r="F28" i="1" s="1"/>
  <c r="E23" i="1"/>
  <c r="F23" i="1" s="1"/>
  <c r="E22" i="1"/>
  <c r="F22" i="1" s="1"/>
  <c r="E38" i="1"/>
  <c r="F38" i="1" s="1"/>
  <c r="D48" i="1"/>
  <c r="C48" i="1"/>
  <c r="C49" i="1" s="1"/>
  <c r="E47" i="1"/>
  <c r="F47" i="1" s="1"/>
  <c r="E46" i="1"/>
  <c r="F46" i="1" s="1"/>
  <c r="E45" i="1"/>
  <c r="F45" i="1" s="1"/>
  <c r="E44" i="1"/>
  <c r="E48" i="1" l="1"/>
  <c r="F44" i="1"/>
  <c r="D40" i="1"/>
  <c r="E37" i="1"/>
  <c r="F37" i="1" s="1"/>
  <c r="D30" i="1"/>
  <c r="C30" i="1"/>
  <c r="C31" i="1" s="1"/>
  <c r="D5" i="2"/>
  <c r="C5" i="2"/>
  <c r="D4" i="2"/>
  <c r="C4" i="2"/>
  <c r="D3" i="2"/>
  <c r="C3" i="2"/>
  <c r="D2" i="2"/>
  <c r="C2" i="2"/>
  <c r="E39" i="1"/>
  <c r="F39" i="1" s="1"/>
  <c r="E36" i="1"/>
  <c r="F36" i="1" s="1"/>
  <c r="E35" i="1"/>
  <c r="F35" i="1" s="1"/>
  <c r="E34" i="1"/>
  <c r="F34" i="1" s="1"/>
  <c r="C40" i="1"/>
  <c r="C41" i="1" s="1"/>
  <c r="C6" i="2" l="1"/>
  <c r="D6" i="2"/>
  <c r="E40" i="1"/>
  <c r="F40" i="1" s="1"/>
  <c r="E21" i="1"/>
  <c r="F21" i="1" s="1"/>
  <c r="E20" i="1"/>
  <c r="E29" i="1"/>
  <c r="E27" i="1"/>
  <c r="F27" i="1" s="1"/>
  <c r="E6" i="1"/>
  <c r="F6" i="1" s="1"/>
  <c r="E8" i="1"/>
  <c r="F8" i="1" s="1"/>
  <c r="E9" i="1"/>
  <c r="F9" i="1" s="1"/>
  <c r="E7" i="1"/>
  <c r="E18" i="1"/>
  <c r="F18" i="1" s="1"/>
  <c r="E19" i="1"/>
  <c r="F19" i="1" s="1"/>
  <c r="E17" i="1"/>
  <c r="F17" i="1" s="1"/>
  <c r="E16" i="1"/>
  <c r="F16" i="1" s="1"/>
  <c r="E26" i="1"/>
  <c r="F26" i="1" s="1"/>
  <c r="E25" i="1"/>
  <c r="F25" i="1" s="1"/>
  <c r="E24" i="1"/>
  <c r="F24" i="1" s="1"/>
  <c r="E4" i="1"/>
  <c r="E5" i="1"/>
  <c r="F5" i="1" s="1"/>
  <c r="E14" i="1"/>
  <c r="F14" i="1" s="1"/>
  <c r="E15" i="1"/>
  <c r="F15" i="1" s="1"/>
  <c r="E10" i="1"/>
  <c r="F10" i="1" s="1"/>
  <c r="E13" i="1"/>
  <c r="F13" i="1" s="1"/>
  <c r="E12" i="1"/>
  <c r="F12" i="1" s="1"/>
  <c r="E11" i="1"/>
  <c r="F4" i="1" l="1"/>
  <c r="E30" i="1"/>
  <c r="F30" i="1" s="1"/>
  <c r="E2" i="2"/>
  <c r="F29" i="1"/>
  <c r="E4" i="2"/>
  <c r="F7" i="1"/>
  <c r="E3" i="2"/>
  <c r="F20" i="1"/>
  <c r="E5" i="2"/>
  <c r="F11" i="1"/>
  <c r="E6" i="2" l="1"/>
</calcChain>
</file>

<file path=xl/sharedStrings.xml><?xml version="1.0" encoding="utf-8"?>
<sst xmlns="http://schemas.openxmlformats.org/spreadsheetml/2006/main" count="98" uniqueCount="55">
  <si>
    <t>LRSP</t>
  </si>
  <si>
    <t>HF Grant</t>
  </si>
  <si>
    <t>Local Match</t>
  </si>
  <si>
    <t>Total</t>
  </si>
  <si>
    <t>% Local</t>
  </si>
  <si>
    <t>HP</t>
  </si>
  <si>
    <t>Trails</t>
  </si>
  <si>
    <t>Outdoor Ed</t>
  </si>
  <si>
    <t xml:space="preserve">Total </t>
  </si>
  <si>
    <t>Santa Catalina Trails</t>
  </si>
  <si>
    <t>White Mountain Trails</t>
  </si>
  <si>
    <t>Wickenburg Leave No Trace</t>
  </si>
  <si>
    <t>Verde Valley Fun Wheel</t>
  </si>
  <si>
    <t>Flagstaff Open Space</t>
  </si>
  <si>
    <t>Flagstaff Youth Riders</t>
  </si>
  <si>
    <t>Phoenix Crippled Children's Hospital</t>
  </si>
  <si>
    <t>Dunbar School, Tucson</t>
  </si>
  <si>
    <t>Buckeye Sundance Park Phase II</t>
  </si>
  <si>
    <t>Bullhead City Community Park</t>
  </si>
  <si>
    <t>Fort Tuthill Parking Improvements</t>
  </si>
  <si>
    <t>Quartzsite Town Park</t>
  </si>
  <si>
    <t>Keiller/Quail Run Park, Willcox</t>
  </si>
  <si>
    <t>Selna-Mongini Park, Clarkdale</t>
  </si>
  <si>
    <t>Verde Valley Blowout Wash Trail</t>
  </si>
  <si>
    <t>Buffalo Park ADA Trail, Flagstaff</t>
  </si>
  <si>
    <t>Sunflower North Realignment</t>
  </si>
  <si>
    <t>Old Vail Post Office Rehab</t>
  </si>
  <si>
    <t>Teatro Carmen Rehab, Tucson</t>
  </si>
  <si>
    <t>Historic Fort Lowell Rehab, Tucson</t>
  </si>
  <si>
    <t>Tucson Mountain Park/ Juan Santa Cruz Campground Rehab</t>
  </si>
  <si>
    <t>Heritage ARPA</t>
  </si>
  <si>
    <t>Award</t>
  </si>
  <si>
    <t>Project</t>
  </si>
  <si>
    <t>Fort Tuthill Park, Coconino Co.</t>
  </si>
  <si>
    <t>Jones Park, Eloy</t>
  </si>
  <si>
    <t>Butler Park Ball Field, Camp Verde</t>
  </si>
  <si>
    <t>Gunney Barreras Park, Tucson</t>
  </si>
  <si>
    <t>Percent of $5M</t>
  </si>
  <si>
    <t>HF Approved</t>
  </si>
  <si>
    <t>LSRP</t>
  </si>
  <si>
    <t>HF Totals (Green + Orange)</t>
  </si>
  <si>
    <t>% of Total</t>
  </si>
  <si>
    <t>Shared Use Path City Park, Sierra Vista</t>
  </si>
  <si>
    <t>Heritage HVAC</t>
  </si>
  <si>
    <t>Fort Apache Harmony House</t>
  </si>
  <si>
    <t>Willcox Community Center</t>
  </si>
  <si>
    <t>Yuma Crossing Corral House</t>
  </si>
  <si>
    <t>Percent of $1M</t>
  </si>
  <si>
    <t>Fort Apache Harmony House Improvements</t>
  </si>
  <si>
    <t>ATA Seeds of Stewardship</t>
  </si>
  <si>
    <t>Sonoran Desert Mountain Bike Ambassadors</t>
  </si>
  <si>
    <t>Verde Valley Cyclists Red Rock Bike Patrol</t>
  </si>
  <si>
    <t>Cottonwood Wash Trail, Snowflake</t>
  </si>
  <si>
    <t>State Parks Heritage Fund and Heritage ARPA as of May 19, 2022</t>
  </si>
  <si>
    <t>Verde River Riparian Monitoring/Education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</si>
</sst>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9" fontId="3" fillId="0" borderId="0" xfId="2" applyFont="1" applyAlignment="1">
      <alignment horizontal="left" vertical="top"/>
    </xf>
    <xf numFmtId="9" fontId="3" fillId="0" borderId="0" xfId="2" applyFont="1" applyFill="1" applyAlignment="1">
      <alignment horizontal="right" vertical="top"/>
    </xf>
    <xf numFmtId="0" fontId="2" fillId="0" borderId="0" xfId="0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9" fontId="2" fillId="0" borderId="0" xfId="2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left" vertical="top"/>
    </xf>
    <xf numFmtId="9" fontId="5" fillId="0" borderId="0" xfId="2" applyFont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164" fontId="5" fillId="2" borderId="0" xfId="1" applyNumberFormat="1" applyFont="1" applyFill="1" applyAlignment="1">
      <alignment horizontal="left" vertical="top"/>
    </xf>
    <xf numFmtId="9" fontId="5" fillId="2" borderId="0" xfId="2" applyFont="1" applyFill="1" applyAlignment="1">
      <alignment horizontal="right" vertical="top"/>
    </xf>
    <xf numFmtId="0" fontId="5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1" applyNumberFormat="1" applyFont="1" applyFill="1" applyAlignment="1">
      <alignment horizontal="left" vertical="top"/>
    </xf>
    <xf numFmtId="9" fontId="4" fillId="5" borderId="0" xfId="2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9" fontId="4" fillId="4" borderId="0" xfId="2" applyFont="1" applyFill="1" applyAlignment="1">
      <alignment horizontal="right" vertical="top"/>
    </xf>
    <xf numFmtId="164" fontId="4" fillId="4" borderId="0" xfId="1" applyNumberFormat="1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center" vertical="top"/>
    </xf>
    <xf numFmtId="9" fontId="4" fillId="3" borderId="3" xfId="2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164" fontId="5" fillId="3" borderId="0" xfId="1" applyNumberFormat="1" applyFont="1" applyFill="1" applyAlignment="1">
      <alignment horizontal="left" vertical="top"/>
    </xf>
    <xf numFmtId="9" fontId="5" fillId="3" borderId="0" xfId="2" applyFont="1" applyFill="1" applyAlignment="1">
      <alignment horizontal="right" vertical="top"/>
    </xf>
    <xf numFmtId="0" fontId="5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1" applyNumberFormat="1" applyFont="1" applyFill="1" applyAlignment="1">
      <alignment horizontal="left" vertical="top"/>
    </xf>
    <xf numFmtId="9" fontId="4" fillId="6" borderId="0" xfId="2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4" fillId="7" borderId="0" xfId="0" applyFont="1" applyFill="1" applyAlignment="1">
      <alignment horizontal="right" vertical="top"/>
    </xf>
    <xf numFmtId="9" fontId="4" fillId="7" borderId="0" xfId="2" applyFont="1" applyFill="1" applyAlignment="1">
      <alignment horizontal="right" vertical="top"/>
    </xf>
    <xf numFmtId="164" fontId="5" fillId="7" borderId="0" xfId="1" applyNumberFormat="1" applyFont="1" applyFill="1" applyAlignment="1">
      <alignment horizontal="left" vertical="top"/>
    </xf>
    <xf numFmtId="9" fontId="5" fillId="7" borderId="0" xfId="2" applyFont="1" applyFill="1" applyAlignment="1">
      <alignment horizontal="left" vertical="top"/>
    </xf>
    <xf numFmtId="0" fontId="4" fillId="8" borderId="1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/>
    </xf>
    <xf numFmtId="164" fontId="4" fillId="8" borderId="2" xfId="1" applyNumberFormat="1" applyFont="1" applyFill="1" applyBorder="1" applyAlignment="1">
      <alignment horizontal="center" vertical="top"/>
    </xf>
    <xf numFmtId="9" fontId="4" fillId="8" borderId="3" xfId="2" applyFont="1" applyFill="1" applyBorder="1" applyAlignment="1">
      <alignment horizontal="center" vertical="top"/>
    </xf>
    <xf numFmtId="0" fontId="5" fillId="8" borderId="0" xfId="0" applyFont="1" applyFill="1" applyAlignment="1">
      <alignment horizontal="left" vertical="top"/>
    </xf>
    <xf numFmtId="164" fontId="5" fillId="8" borderId="0" xfId="1" applyNumberFormat="1" applyFont="1" applyFill="1" applyAlignment="1">
      <alignment horizontal="left" vertical="top"/>
    </xf>
    <xf numFmtId="9" fontId="5" fillId="8" borderId="0" xfId="2" applyFont="1" applyFill="1" applyAlignment="1">
      <alignment horizontal="right" vertical="top"/>
    </xf>
    <xf numFmtId="15" fontId="5" fillId="3" borderId="0" xfId="0" applyNumberFormat="1" applyFont="1" applyFill="1" applyAlignment="1">
      <alignment horizontal="left" vertical="top"/>
    </xf>
    <xf numFmtId="15" fontId="5" fillId="8" borderId="0" xfId="0" applyNumberFormat="1" applyFont="1" applyFill="1" applyAlignment="1">
      <alignment horizontal="left" vertical="top"/>
    </xf>
    <xf numFmtId="15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15" fontId="5" fillId="9" borderId="0" xfId="0" applyNumberFormat="1" applyFont="1" applyFill="1" applyAlignment="1">
      <alignment horizontal="left" vertical="top"/>
    </xf>
    <xf numFmtId="0" fontId="5" fillId="9" borderId="0" xfId="0" applyFont="1" applyFill="1" applyAlignment="1">
      <alignment horizontal="left" vertical="top"/>
    </xf>
    <xf numFmtId="164" fontId="5" fillId="9" borderId="0" xfId="1" applyNumberFormat="1" applyFont="1" applyFill="1" applyAlignment="1">
      <alignment horizontal="left" vertical="top"/>
    </xf>
    <xf numFmtId="9" fontId="5" fillId="9" borderId="0" xfId="2" applyFont="1" applyFill="1" applyAlignment="1">
      <alignment horizontal="right" vertical="top"/>
    </xf>
    <xf numFmtId="0" fontId="5" fillId="9" borderId="0" xfId="0" applyFont="1" applyFill="1" applyAlignment="1">
      <alignment horizontal="center" vertical="top"/>
    </xf>
    <xf numFmtId="9" fontId="4" fillId="2" borderId="2" xfId="2" applyFont="1" applyFill="1" applyBorder="1" applyAlignment="1">
      <alignment horizontal="center" vertical="top"/>
    </xf>
    <xf numFmtId="164" fontId="4" fillId="2" borderId="3" xfId="1" applyNumberFormat="1" applyFont="1" applyFill="1" applyBorder="1" applyAlignment="1">
      <alignment horizontal="center" vertical="top"/>
    </xf>
    <xf numFmtId="0" fontId="5" fillId="10" borderId="0" xfId="0" applyFont="1" applyFill="1" applyAlignment="1">
      <alignment horizontal="left" vertical="top"/>
    </xf>
    <xf numFmtId="0" fontId="4" fillId="10" borderId="0" xfId="0" applyFont="1" applyFill="1" applyAlignment="1">
      <alignment horizontal="left" vertical="top"/>
    </xf>
    <xf numFmtId="164" fontId="4" fillId="10" borderId="0" xfId="1" applyNumberFormat="1" applyFont="1" applyFill="1" applyAlignment="1">
      <alignment horizontal="left" vertical="top"/>
    </xf>
    <xf numFmtId="9" fontId="4" fillId="10" borderId="0" xfId="2" applyFont="1" applyFill="1" applyAlignment="1">
      <alignment horizontal="right" vertical="top"/>
    </xf>
    <xf numFmtId="43" fontId="5" fillId="0" borderId="0" xfId="0" applyNumberFormat="1" applyFont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93AC-8AFE-8B4B-AC89-927963AFFA62}">
  <dimension ref="A1:H51"/>
  <sheetViews>
    <sheetView tabSelected="1" zoomScale="159" zoomScaleNormal="159" workbookViewId="0">
      <selection activeCell="I33" sqref="I33"/>
    </sheetView>
  </sheetViews>
  <sheetFormatPr baseColWidth="10" defaultRowHeight="14" x14ac:dyDescent="0.2"/>
  <cols>
    <col min="1" max="1" width="11.33203125" style="10" customWidth="1"/>
    <col min="2" max="2" width="31.33203125" style="10" customWidth="1"/>
    <col min="3" max="3" width="11" style="11" customWidth="1"/>
    <col min="4" max="4" width="11.33203125" style="11" customWidth="1"/>
    <col min="5" max="5" width="11.1640625" style="11" customWidth="1"/>
    <col min="6" max="6" width="7" style="12" customWidth="1"/>
    <col min="7" max="16384" width="10.83203125" style="10"/>
  </cols>
  <sheetData>
    <row r="1" spans="1:7" x14ac:dyDescent="0.2">
      <c r="A1" s="9" t="s">
        <v>53</v>
      </c>
    </row>
    <row r="3" spans="1:7" x14ac:dyDescent="0.2">
      <c r="A3" s="13" t="s">
        <v>38</v>
      </c>
      <c r="B3" s="14" t="s">
        <v>32</v>
      </c>
      <c r="C3" s="15" t="s">
        <v>1</v>
      </c>
      <c r="D3" s="15" t="s">
        <v>2</v>
      </c>
      <c r="E3" s="15" t="s">
        <v>3</v>
      </c>
      <c r="F3" s="58" t="s">
        <v>4</v>
      </c>
      <c r="G3" s="59" t="s">
        <v>3</v>
      </c>
    </row>
    <row r="4" spans="1:7" x14ac:dyDescent="0.2">
      <c r="A4" s="53">
        <v>44546</v>
      </c>
      <c r="B4" s="54" t="s">
        <v>16</v>
      </c>
      <c r="C4" s="55">
        <v>150000</v>
      </c>
      <c r="D4" s="55">
        <v>100000</v>
      </c>
      <c r="E4" s="55">
        <f t="shared" ref="E4:E29" si="0">SUM(C4:D4)</f>
        <v>250000</v>
      </c>
      <c r="F4" s="56">
        <f t="shared" ref="F4:F29" si="1">+D4/E4</f>
        <v>0.4</v>
      </c>
      <c r="G4" s="57" t="s">
        <v>5</v>
      </c>
    </row>
    <row r="5" spans="1:7" x14ac:dyDescent="0.2">
      <c r="A5" s="53">
        <v>44546</v>
      </c>
      <c r="B5" s="54" t="s">
        <v>15</v>
      </c>
      <c r="C5" s="55">
        <v>300000</v>
      </c>
      <c r="D5" s="55">
        <v>120000</v>
      </c>
      <c r="E5" s="55">
        <f t="shared" si="0"/>
        <v>420000</v>
      </c>
      <c r="F5" s="56">
        <f t="shared" si="1"/>
        <v>0.2857142857142857</v>
      </c>
      <c r="G5" s="57" t="s">
        <v>5</v>
      </c>
    </row>
    <row r="6" spans="1:7" x14ac:dyDescent="0.2">
      <c r="A6" s="53">
        <v>44637</v>
      </c>
      <c r="B6" s="54" t="s">
        <v>28</v>
      </c>
      <c r="C6" s="55">
        <v>300000</v>
      </c>
      <c r="D6" s="55">
        <v>1236239</v>
      </c>
      <c r="E6" s="55">
        <f t="shared" si="0"/>
        <v>1536239</v>
      </c>
      <c r="F6" s="56">
        <f t="shared" si="1"/>
        <v>0.80471788569356717</v>
      </c>
      <c r="G6" s="57" t="s">
        <v>5</v>
      </c>
    </row>
    <row r="7" spans="1:7" x14ac:dyDescent="0.2">
      <c r="A7" s="53">
        <v>44637</v>
      </c>
      <c r="B7" s="54" t="s">
        <v>26</v>
      </c>
      <c r="C7" s="55">
        <v>249600</v>
      </c>
      <c r="D7" s="55">
        <v>99000</v>
      </c>
      <c r="E7" s="55">
        <f t="shared" si="0"/>
        <v>348600</v>
      </c>
      <c r="F7" s="56">
        <f t="shared" si="1"/>
        <v>0.28399311531841653</v>
      </c>
      <c r="G7" s="57" t="s">
        <v>5</v>
      </c>
    </row>
    <row r="8" spans="1:7" x14ac:dyDescent="0.2">
      <c r="A8" s="53">
        <v>44637</v>
      </c>
      <c r="B8" s="54" t="s">
        <v>27</v>
      </c>
      <c r="C8" s="55">
        <v>300000</v>
      </c>
      <c r="D8" s="55">
        <v>200000</v>
      </c>
      <c r="E8" s="55">
        <f t="shared" si="0"/>
        <v>500000</v>
      </c>
      <c r="F8" s="56">
        <f t="shared" si="1"/>
        <v>0.4</v>
      </c>
      <c r="G8" s="57" t="s">
        <v>5</v>
      </c>
    </row>
    <row r="9" spans="1:7" x14ac:dyDescent="0.2">
      <c r="A9" s="53">
        <v>44637</v>
      </c>
      <c r="B9" s="54" t="s">
        <v>29</v>
      </c>
      <c r="C9" s="55">
        <v>190000</v>
      </c>
      <c r="D9" s="55">
        <v>98359</v>
      </c>
      <c r="E9" s="55">
        <f t="shared" si="0"/>
        <v>288359</v>
      </c>
      <c r="F9" s="56">
        <f t="shared" si="1"/>
        <v>0.34109911603244569</v>
      </c>
      <c r="G9" s="57" t="s">
        <v>5</v>
      </c>
    </row>
    <row r="10" spans="1:7" x14ac:dyDescent="0.2">
      <c r="A10" s="51">
        <v>44518</v>
      </c>
      <c r="B10" s="16" t="s">
        <v>17</v>
      </c>
      <c r="C10" s="17">
        <v>500000</v>
      </c>
      <c r="D10" s="17">
        <v>600000</v>
      </c>
      <c r="E10" s="17">
        <f t="shared" si="0"/>
        <v>1100000</v>
      </c>
      <c r="F10" s="18">
        <f t="shared" si="1"/>
        <v>0.54545454545454541</v>
      </c>
      <c r="G10" s="52" t="s">
        <v>0</v>
      </c>
    </row>
    <row r="11" spans="1:7" x14ac:dyDescent="0.2">
      <c r="A11" s="51">
        <v>44546</v>
      </c>
      <c r="B11" s="16" t="s">
        <v>18</v>
      </c>
      <c r="C11" s="17">
        <v>350000</v>
      </c>
      <c r="D11" s="17">
        <v>350000</v>
      </c>
      <c r="E11" s="17">
        <f t="shared" si="0"/>
        <v>700000</v>
      </c>
      <c r="F11" s="18">
        <f t="shared" si="1"/>
        <v>0.5</v>
      </c>
      <c r="G11" s="52" t="s">
        <v>0</v>
      </c>
    </row>
    <row r="12" spans="1:7" x14ac:dyDescent="0.2">
      <c r="A12" s="51">
        <v>44546</v>
      </c>
      <c r="B12" s="16" t="s">
        <v>19</v>
      </c>
      <c r="C12" s="17">
        <v>164346</v>
      </c>
      <c r="D12" s="17">
        <v>700000</v>
      </c>
      <c r="E12" s="17">
        <f t="shared" si="0"/>
        <v>864346</v>
      </c>
      <c r="F12" s="18">
        <f t="shared" si="1"/>
        <v>0.8098608659032378</v>
      </c>
      <c r="G12" s="52" t="s">
        <v>0</v>
      </c>
    </row>
    <row r="13" spans="1:7" x14ac:dyDescent="0.2">
      <c r="A13" s="51">
        <v>44546</v>
      </c>
      <c r="B13" s="16" t="s">
        <v>20</v>
      </c>
      <c r="C13" s="17">
        <v>485654</v>
      </c>
      <c r="D13" s="17">
        <v>485654</v>
      </c>
      <c r="E13" s="17">
        <f t="shared" si="0"/>
        <v>971308</v>
      </c>
      <c r="F13" s="18">
        <f t="shared" si="1"/>
        <v>0.5</v>
      </c>
      <c r="G13" s="52" t="s">
        <v>0</v>
      </c>
    </row>
    <row r="14" spans="1:7" x14ac:dyDescent="0.2">
      <c r="A14" s="51">
        <v>44581</v>
      </c>
      <c r="B14" s="16" t="s">
        <v>21</v>
      </c>
      <c r="C14" s="17">
        <v>500000</v>
      </c>
      <c r="D14" s="17">
        <v>500000</v>
      </c>
      <c r="E14" s="17">
        <f t="shared" si="0"/>
        <v>1000000</v>
      </c>
      <c r="F14" s="18">
        <f t="shared" si="1"/>
        <v>0.5</v>
      </c>
      <c r="G14" s="52" t="s">
        <v>0</v>
      </c>
    </row>
    <row r="15" spans="1:7" x14ac:dyDescent="0.2">
      <c r="A15" s="51">
        <v>44581</v>
      </c>
      <c r="B15" s="16" t="s">
        <v>22</v>
      </c>
      <c r="C15" s="17">
        <v>500000</v>
      </c>
      <c r="D15" s="17">
        <v>500000</v>
      </c>
      <c r="E15" s="17">
        <f t="shared" si="0"/>
        <v>1000000</v>
      </c>
      <c r="F15" s="18">
        <f t="shared" si="1"/>
        <v>0.5</v>
      </c>
      <c r="G15" s="52" t="s">
        <v>0</v>
      </c>
    </row>
    <row r="16" spans="1:7" x14ac:dyDescent="0.2">
      <c r="A16" s="53">
        <v>44581</v>
      </c>
      <c r="B16" s="54" t="s">
        <v>12</v>
      </c>
      <c r="C16" s="55">
        <v>50000</v>
      </c>
      <c r="D16" s="55">
        <v>79048</v>
      </c>
      <c r="E16" s="55">
        <f t="shared" si="0"/>
        <v>129048</v>
      </c>
      <c r="F16" s="56">
        <f t="shared" si="1"/>
        <v>0.6125472692331535</v>
      </c>
      <c r="G16" s="57" t="s">
        <v>7</v>
      </c>
    </row>
    <row r="17" spans="1:8" x14ac:dyDescent="0.2">
      <c r="A17" s="53">
        <v>44581</v>
      </c>
      <c r="B17" s="54" t="s">
        <v>11</v>
      </c>
      <c r="C17" s="55">
        <v>8300</v>
      </c>
      <c r="D17" s="55">
        <v>5738</v>
      </c>
      <c r="E17" s="55">
        <f t="shared" si="0"/>
        <v>14038</v>
      </c>
      <c r="F17" s="56">
        <f t="shared" si="1"/>
        <v>0.40874768485539248</v>
      </c>
      <c r="G17" s="57" t="s">
        <v>7</v>
      </c>
    </row>
    <row r="18" spans="1:8" x14ac:dyDescent="0.2">
      <c r="A18" s="53">
        <v>44609</v>
      </c>
      <c r="B18" s="54" t="s">
        <v>13</v>
      </c>
      <c r="C18" s="55">
        <v>50000</v>
      </c>
      <c r="D18" s="55">
        <v>5500</v>
      </c>
      <c r="E18" s="55">
        <f t="shared" si="0"/>
        <v>55500</v>
      </c>
      <c r="F18" s="56">
        <f t="shared" si="1"/>
        <v>9.90990990990991E-2</v>
      </c>
      <c r="G18" s="57" t="s">
        <v>7</v>
      </c>
    </row>
    <row r="19" spans="1:8" x14ac:dyDescent="0.2">
      <c r="A19" s="53">
        <v>44609</v>
      </c>
      <c r="B19" s="54" t="s">
        <v>14</v>
      </c>
      <c r="C19" s="55">
        <v>49500</v>
      </c>
      <c r="D19" s="55">
        <v>20484</v>
      </c>
      <c r="E19" s="55">
        <f t="shared" si="0"/>
        <v>69984</v>
      </c>
      <c r="F19" s="56">
        <f t="shared" si="1"/>
        <v>0.29269547325102879</v>
      </c>
      <c r="G19" s="57" t="s">
        <v>7</v>
      </c>
    </row>
    <row r="20" spans="1:8" x14ac:dyDescent="0.2">
      <c r="A20" s="53">
        <v>44637</v>
      </c>
      <c r="B20" s="54" t="s">
        <v>54</v>
      </c>
      <c r="C20" s="55">
        <v>21000</v>
      </c>
      <c r="D20" s="55">
        <v>12100</v>
      </c>
      <c r="E20" s="55">
        <f t="shared" si="0"/>
        <v>33100</v>
      </c>
      <c r="F20" s="56">
        <f t="shared" si="1"/>
        <v>0.36555891238670696</v>
      </c>
      <c r="G20" s="57" t="s">
        <v>7</v>
      </c>
    </row>
    <row r="21" spans="1:8" x14ac:dyDescent="0.2">
      <c r="A21" s="53">
        <v>44637</v>
      </c>
      <c r="B21" s="54" t="s">
        <v>51</v>
      </c>
      <c r="C21" s="55">
        <v>9596</v>
      </c>
      <c r="D21" s="55">
        <v>3567.5</v>
      </c>
      <c r="E21" s="55">
        <f t="shared" si="0"/>
        <v>13163.5</v>
      </c>
      <c r="F21" s="56">
        <f t="shared" si="1"/>
        <v>0.27101454780263606</v>
      </c>
      <c r="G21" s="57" t="s">
        <v>7</v>
      </c>
    </row>
    <row r="22" spans="1:8" x14ac:dyDescent="0.2">
      <c r="A22" s="53">
        <v>44700</v>
      </c>
      <c r="B22" s="54" t="s">
        <v>49</v>
      </c>
      <c r="C22" s="55">
        <v>46350</v>
      </c>
      <c r="D22" s="55">
        <v>5150</v>
      </c>
      <c r="E22" s="55">
        <f t="shared" si="0"/>
        <v>51500</v>
      </c>
      <c r="F22" s="56">
        <f t="shared" si="1"/>
        <v>0.1</v>
      </c>
      <c r="G22" s="57" t="s">
        <v>7</v>
      </c>
    </row>
    <row r="23" spans="1:8" x14ac:dyDescent="0.2">
      <c r="A23" s="53">
        <v>44700</v>
      </c>
      <c r="B23" s="54" t="s">
        <v>50</v>
      </c>
      <c r="C23" s="55">
        <v>2250</v>
      </c>
      <c r="D23" s="55">
        <v>250</v>
      </c>
      <c r="E23" s="55">
        <f t="shared" si="0"/>
        <v>2500</v>
      </c>
      <c r="F23" s="56">
        <f t="shared" si="1"/>
        <v>0.1</v>
      </c>
      <c r="G23" s="57" t="s">
        <v>7</v>
      </c>
    </row>
    <row r="24" spans="1:8" x14ac:dyDescent="0.2">
      <c r="A24" s="51">
        <v>44546</v>
      </c>
      <c r="B24" s="16" t="s">
        <v>24</v>
      </c>
      <c r="C24" s="17">
        <v>100000</v>
      </c>
      <c r="D24" s="17">
        <v>135453</v>
      </c>
      <c r="E24" s="17">
        <f t="shared" si="0"/>
        <v>235453</v>
      </c>
      <c r="F24" s="18">
        <f t="shared" si="1"/>
        <v>0.5752867875966754</v>
      </c>
      <c r="G24" s="52" t="s">
        <v>6</v>
      </c>
    </row>
    <row r="25" spans="1:8" x14ac:dyDescent="0.2">
      <c r="A25" s="51">
        <v>44546</v>
      </c>
      <c r="B25" s="16" t="s">
        <v>23</v>
      </c>
      <c r="C25" s="17">
        <v>88400</v>
      </c>
      <c r="D25" s="17">
        <v>32655</v>
      </c>
      <c r="E25" s="17">
        <f t="shared" si="0"/>
        <v>121055</v>
      </c>
      <c r="F25" s="18">
        <f t="shared" si="1"/>
        <v>0.26975341786791129</v>
      </c>
      <c r="G25" s="52" t="s">
        <v>6</v>
      </c>
    </row>
    <row r="26" spans="1:8" x14ac:dyDescent="0.2">
      <c r="A26" s="51">
        <v>44609</v>
      </c>
      <c r="B26" s="16" t="s">
        <v>25</v>
      </c>
      <c r="C26" s="17">
        <v>71960</v>
      </c>
      <c r="D26" s="17">
        <v>25888</v>
      </c>
      <c r="E26" s="17">
        <f t="shared" si="0"/>
        <v>97848</v>
      </c>
      <c r="F26" s="18">
        <f t="shared" si="1"/>
        <v>0.26457362439702398</v>
      </c>
      <c r="G26" s="52" t="s">
        <v>6</v>
      </c>
    </row>
    <row r="27" spans="1:8" x14ac:dyDescent="0.2">
      <c r="A27" s="51">
        <v>44637</v>
      </c>
      <c r="B27" s="16" t="s">
        <v>9</v>
      </c>
      <c r="C27" s="17">
        <v>100000</v>
      </c>
      <c r="D27" s="17">
        <v>36740.51</v>
      </c>
      <c r="E27" s="17">
        <f t="shared" si="0"/>
        <v>136740.51</v>
      </c>
      <c r="F27" s="18">
        <f t="shared" si="1"/>
        <v>0.2686878233816738</v>
      </c>
      <c r="G27" s="52" t="s">
        <v>6</v>
      </c>
    </row>
    <row r="28" spans="1:8" x14ac:dyDescent="0.2">
      <c r="A28" s="51">
        <v>44637</v>
      </c>
      <c r="B28" s="16" t="s">
        <v>10</v>
      </c>
      <c r="C28" s="17">
        <v>59125</v>
      </c>
      <c r="D28" s="17">
        <v>25800</v>
      </c>
      <c r="E28" s="17">
        <f t="shared" si="0"/>
        <v>84925</v>
      </c>
      <c r="F28" s="18">
        <f t="shared" si="1"/>
        <v>0.30379746835443039</v>
      </c>
      <c r="G28" s="52" t="s">
        <v>6</v>
      </c>
    </row>
    <row r="29" spans="1:8" x14ac:dyDescent="0.2">
      <c r="A29" s="51">
        <v>44700</v>
      </c>
      <c r="B29" s="16" t="s">
        <v>52</v>
      </c>
      <c r="C29" s="17">
        <v>80515</v>
      </c>
      <c r="D29" s="17">
        <v>80515</v>
      </c>
      <c r="E29" s="17">
        <f t="shared" si="0"/>
        <v>161030</v>
      </c>
      <c r="F29" s="18">
        <f t="shared" si="1"/>
        <v>0.5</v>
      </c>
      <c r="G29" s="52" t="s">
        <v>6</v>
      </c>
    </row>
    <row r="30" spans="1:8" x14ac:dyDescent="0.2">
      <c r="A30" s="19"/>
      <c r="B30" s="20" t="s">
        <v>8</v>
      </c>
      <c r="C30" s="21">
        <f>SUM(C4:C29)</f>
        <v>4726596</v>
      </c>
      <c r="D30" s="21">
        <f>SUM(D4:D29)</f>
        <v>5458141.0099999998</v>
      </c>
      <c r="E30" s="21">
        <f>SUM(E4:E29)</f>
        <v>10184737.01</v>
      </c>
      <c r="F30" s="22">
        <f t="shared" ref="F30" si="2">+D30/E30</f>
        <v>0.53591378988390781</v>
      </c>
    </row>
    <row r="31" spans="1:8" x14ac:dyDescent="0.2">
      <c r="B31" s="23" t="s">
        <v>37</v>
      </c>
      <c r="C31" s="24">
        <f>+C30/5000000</f>
        <v>0.94531920000000003</v>
      </c>
      <c r="D31" s="25"/>
      <c r="E31" s="25"/>
      <c r="F31" s="24"/>
      <c r="H31" s="64"/>
    </row>
    <row r="33" spans="1:6" x14ac:dyDescent="0.2">
      <c r="A33" s="26" t="s">
        <v>30</v>
      </c>
      <c r="B33" s="27" t="s">
        <v>32</v>
      </c>
      <c r="C33" s="28" t="s">
        <v>31</v>
      </c>
      <c r="D33" s="28" t="s">
        <v>2</v>
      </c>
      <c r="E33" s="28" t="s">
        <v>3</v>
      </c>
      <c r="F33" s="29" t="s">
        <v>4</v>
      </c>
    </row>
    <row r="34" spans="1:6" x14ac:dyDescent="0.2">
      <c r="A34" s="49">
        <v>44581</v>
      </c>
      <c r="B34" s="30" t="s">
        <v>33</v>
      </c>
      <c r="C34" s="31">
        <v>923306</v>
      </c>
      <c r="D34" s="31">
        <v>0</v>
      </c>
      <c r="E34" s="31">
        <f t="shared" ref="E34:E39" si="3">SUM(C34:D34)</f>
        <v>923306</v>
      </c>
      <c r="F34" s="32">
        <f t="shared" ref="F34:F40" si="4">+D34/E34</f>
        <v>0</v>
      </c>
    </row>
    <row r="35" spans="1:6" x14ac:dyDescent="0.2">
      <c r="A35" s="49">
        <v>44581</v>
      </c>
      <c r="B35" s="30" t="s">
        <v>34</v>
      </c>
      <c r="C35" s="31">
        <v>678150</v>
      </c>
      <c r="D35" s="31">
        <v>0</v>
      </c>
      <c r="E35" s="31">
        <f t="shared" si="3"/>
        <v>678150</v>
      </c>
      <c r="F35" s="32">
        <f t="shared" si="4"/>
        <v>0</v>
      </c>
    </row>
    <row r="36" spans="1:6" x14ac:dyDescent="0.2">
      <c r="A36" s="49">
        <v>44581</v>
      </c>
      <c r="B36" s="30" t="s">
        <v>35</v>
      </c>
      <c r="C36" s="31">
        <v>493272</v>
      </c>
      <c r="D36" s="31">
        <v>0</v>
      </c>
      <c r="E36" s="31">
        <f t="shared" si="3"/>
        <v>493272</v>
      </c>
      <c r="F36" s="32">
        <f t="shared" si="4"/>
        <v>0</v>
      </c>
    </row>
    <row r="37" spans="1:6" x14ac:dyDescent="0.2">
      <c r="A37" s="49">
        <v>44637</v>
      </c>
      <c r="B37" s="30" t="s">
        <v>42</v>
      </c>
      <c r="C37" s="31">
        <v>100000</v>
      </c>
      <c r="D37" s="31">
        <v>3250</v>
      </c>
      <c r="E37" s="31">
        <f t="shared" si="3"/>
        <v>103250</v>
      </c>
      <c r="F37" s="32">
        <f t="shared" si="4"/>
        <v>3.1476997578692496E-2</v>
      </c>
    </row>
    <row r="38" spans="1:6" x14ac:dyDescent="0.2">
      <c r="A38" s="49">
        <v>44637</v>
      </c>
      <c r="B38" s="30" t="s">
        <v>36</v>
      </c>
      <c r="C38" s="31">
        <v>500000</v>
      </c>
      <c r="D38" s="31">
        <v>156624</v>
      </c>
      <c r="E38" s="31">
        <f t="shared" si="3"/>
        <v>656624</v>
      </c>
      <c r="F38" s="32">
        <f t="shared" si="4"/>
        <v>0.23852920392797095</v>
      </c>
    </row>
    <row r="39" spans="1:6" x14ac:dyDescent="0.2">
      <c r="A39" s="49">
        <v>44700</v>
      </c>
      <c r="B39" s="30" t="s">
        <v>48</v>
      </c>
      <c r="C39" s="31">
        <v>298600</v>
      </c>
      <c r="D39" s="31">
        <v>7701400</v>
      </c>
      <c r="E39" s="31">
        <f t="shared" si="3"/>
        <v>8000000</v>
      </c>
      <c r="F39" s="32">
        <f t="shared" si="4"/>
        <v>0.96267499999999995</v>
      </c>
    </row>
    <row r="40" spans="1:6" x14ac:dyDescent="0.2">
      <c r="A40" s="33"/>
      <c r="B40" s="34" t="s">
        <v>3</v>
      </c>
      <c r="C40" s="35">
        <f>SUM(C34:C39)</f>
        <v>2993328</v>
      </c>
      <c r="D40" s="35">
        <f>SUM(D34:D39)</f>
        <v>7861274</v>
      </c>
      <c r="E40" s="35">
        <f>SUM(E34:E39)</f>
        <v>10854602</v>
      </c>
      <c r="F40" s="36">
        <f t="shared" si="4"/>
        <v>0.72423420038800135</v>
      </c>
    </row>
    <row r="41" spans="1:6" x14ac:dyDescent="0.2">
      <c r="A41" s="37"/>
      <c r="B41" s="38" t="s">
        <v>37</v>
      </c>
      <c r="C41" s="39">
        <f>+C40/5000000</f>
        <v>0.59866560000000002</v>
      </c>
      <c r="D41" s="40"/>
      <c r="E41" s="40"/>
      <c r="F41" s="41"/>
    </row>
    <row r="43" spans="1:6" x14ac:dyDescent="0.2">
      <c r="A43" s="42" t="s">
        <v>43</v>
      </c>
      <c r="B43" s="43" t="s">
        <v>32</v>
      </c>
      <c r="C43" s="44" t="s">
        <v>31</v>
      </c>
      <c r="D43" s="44" t="s">
        <v>2</v>
      </c>
      <c r="E43" s="44" t="s">
        <v>3</v>
      </c>
      <c r="F43" s="45" t="s">
        <v>4</v>
      </c>
    </row>
    <row r="44" spans="1:6" x14ac:dyDescent="0.2">
      <c r="A44" s="50">
        <v>44700</v>
      </c>
      <c r="B44" s="46" t="s">
        <v>44</v>
      </c>
      <c r="C44" s="47">
        <v>199380</v>
      </c>
      <c r="D44" s="47">
        <v>1045120</v>
      </c>
      <c r="E44" s="47">
        <f>SUM(C44:D44)</f>
        <v>1244500</v>
      </c>
      <c r="F44" s="48">
        <f t="shared" ref="F44:F48" si="5">+D44/E44</f>
        <v>0.83979108075532338</v>
      </c>
    </row>
    <row r="45" spans="1:6" x14ac:dyDescent="0.2">
      <c r="A45" s="50">
        <v>44700</v>
      </c>
      <c r="B45" s="46" t="s">
        <v>27</v>
      </c>
      <c r="C45" s="47">
        <v>200000</v>
      </c>
      <c r="D45" s="47">
        <v>160000</v>
      </c>
      <c r="E45" s="47">
        <f>SUM(C45:D45)</f>
        <v>360000</v>
      </c>
      <c r="F45" s="48">
        <f t="shared" si="5"/>
        <v>0.44444444444444442</v>
      </c>
    </row>
    <row r="46" spans="1:6" x14ac:dyDescent="0.2">
      <c r="A46" s="50">
        <v>44700</v>
      </c>
      <c r="B46" s="46" t="s">
        <v>46</v>
      </c>
      <c r="C46" s="47">
        <v>12660</v>
      </c>
      <c r="D46" s="47">
        <v>0</v>
      </c>
      <c r="E46" s="47">
        <f>SUM(C46:D46)</f>
        <v>12660</v>
      </c>
      <c r="F46" s="48">
        <f t="shared" si="5"/>
        <v>0</v>
      </c>
    </row>
    <row r="47" spans="1:6" x14ac:dyDescent="0.2">
      <c r="A47" s="50">
        <v>44700</v>
      </c>
      <c r="B47" s="46" t="s">
        <v>45</v>
      </c>
      <c r="C47" s="47">
        <v>49550</v>
      </c>
      <c r="D47" s="47">
        <v>0</v>
      </c>
      <c r="E47" s="47">
        <f>SUM(C47:D47)</f>
        <v>49550</v>
      </c>
      <c r="F47" s="48">
        <f t="shared" si="5"/>
        <v>0</v>
      </c>
    </row>
    <row r="48" spans="1:6" x14ac:dyDescent="0.2">
      <c r="A48" s="60"/>
      <c r="B48" s="61" t="s">
        <v>3</v>
      </c>
      <c r="C48" s="62">
        <f>SUM(C44:C47)</f>
        <v>461590</v>
      </c>
      <c r="D48" s="62">
        <f>SUM(D44:D47)</f>
        <v>1205120</v>
      </c>
      <c r="E48" s="62">
        <f>SUM(E44:E47)</f>
        <v>1666710</v>
      </c>
      <c r="F48" s="63">
        <f t="shared" si="5"/>
        <v>0.72305320061678391</v>
      </c>
    </row>
    <row r="49" spans="1:6" x14ac:dyDescent="0.2">
      <c r="A49" s="37"/>
      <c r="B49" s="38" t="s">
        <v>47</v>
      </c>
      <c r="C49" s="39">
        <f>+C48/1000000</f>
        <v>0.46159</v>
      </c>
      <c r="D49" s="40"/>
      <c r="E49" s="40"/>
      <c r="F49" s="41"/>
    </row>
    <row r="51" spans="1:6" x14ac:dyDescent="0.2">
      <c r="D51" s="12"/>
    </row>
  </sheetData>
  <sortState ref="A4:G9">
    <sortCondition ref="A4:A9"/>
    <sortCondition ref="B4:B9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205D-4DE2-C041-93B2-DE451AF88CD9}">
  <dimension ref="A1:F6"/>
  <sheetViews>
    <sheetView workbookViewId="0">
      <selection activeCell="F23" sqref="F23"/>
    </sheetView>
  </sheetViews>
  <sheetFormatPr baseColWidth="10" defaultRowHeight="16" x14ac:dyDescent="0.2"/>
  <sheetData>
    <row r="1" spans="1:6" x14ac:dyDescent="0.2">
      <c r="A1" s="1" t="s">
        <v>40</v>
      </c>
      <c r="B1" s="6"/>
      <c r="C1" s="7" t="s">
        <v>1</v>
      </c>
      <c r="D1" s="7" t="s">
        <v>2</v>
      </c>
      <c r="E1" s="7" t="s">
        <v>3</v>
      </c>
      <c r="F1" s="8" t="s">
        <v>41</v>
      </c>
    </row>
    <row r="2" spans="1:6" x14ac:dyDescent="0.2">
      <c r="A2" s="2" t="s">
        <v>39</v>
      </c>
      <c r="B2" s="2"/>
      <c r="C2" s="3">
        <f>+SUM('22 HF ARPA grant categories'!C4:C9)</f>
        <v>1489600</v>
      </c>
      <c r="D2" s="3">
        <f>+SUM('22 HF ARPA grant categories'!D4:D9)</f>
        <v>1853598</v>
      </c>
      <c r="E2" s="3">
        <f>+SUM('22 HF ARPA grant categories'!E4:E9)</f>
        <v>3343198</v>
      </c>
      <c r="F2" s="5"/>
    </row>
    <row r="3" spans="1:6" x14ac:dyDescent="0.2">
      <c r="A3" s="2" t="s">
        <v>5</v>
      </c>
      <c r="B3" s="2"/>
      <c r="C3" s="3">
        <f>+'22 HF ARPA grant categories'!C10+'22 HF ARPA grant categories'!C11+'22 HF ARPA grant categories'!C19+'22 HF ARPA grant categories'!C20+'22 HF ARPA grant categories'!C21+24</f>
        <v>930120</v>
      </c>
      <c r="D3" s="3">
        <f>+'22 HF ARPA grant categories'!D10+'22 HF ARPA grant categories'!D11+'22 HF ARPA grant categories'!D19+'22 HF ARPA grant categories'!D20+'22 HF ARPA grant categories'!D21+24</f>
        <v>986175.5</v>
      </c>
      <c r="E3" s="3">
        <f>+'22 HF ARPA grant categories'!E10+'22 HF ARPA grant categories'!E11+'22 HF ARPA grant categories'!E19+'22 HF ARPA grant categories'!E20+'22 HF ARPA grant categories'!E21+24</f>
        <v>1916271.5</v>
      </c>
      <c r="F3" s="5"/>
    </row>
    <row r="4" spans="1:6" x14ac:dyDescent="0.2">
      <c r="A4" s="2" t="s">
        <v>6</v>
      </c>
      <c r="B4" s="2"/>
      <c r="C4" s="3">
        <f>+'22 HF ARPA grant categories'!C12+'22 HF ARPA grant categories'!C13+'22 HF ARPA grant categories'!C14+'22 HF ARPA grant categories'!C25+'22 HF ARPA grant categories'!C26</f>
        <v>1310360</v>
      </c>
      <c r="D4" s="3">
        <f>+'22 HF ARPA grant categories'!D12+'22 HF ARPA grant categories'!D13+'22 HF ARPA grant categories'!D14+'22 HF ARPA grant categories'!D25+'22 HF ARPA grant categories'!D26</f>
        <v>1744197</v>
      </c>
      <c r="E4" s="3">
        <f>+'22 HF ARPA grant categories'!E12+'22 HF ARPA grant categories'!E13+'22 HF ARPA grant categories'!E14+'22 HF ARPA grant categories'!E25+'22 HF ARPA grant categories'!E26</f>
        <v>3054557</v>
      </c>
      <c r="F4" s="5"/>
    </row>
    <row r="5" spans="1:6" x14ac:dyDescent="0.2">
      <c r="A5" s="2" t="s">
        <v>7</v>
      </c>
      <c r="B5" s="2"/>
      <c r="C5" s="3">
        <f>+'22 HF ARPA grant categories'!C15+'22 HF ARPA grant categories'!C16+'22 HF ARPA grant categories'!C17+'22 HF ARPA grant categories'!C18+'22 HF ARPA grant categories'!C27+'22 HF ARPA grant categories'!C29</f>
        <v>788815</v>
      </c>
      <c r="D5" s="3">
        <f>+'22 HF ARPA grant categories'!D15+'22 HF ARPA grant categories'!D16+'22 HF ARPA grant categories'!D17+'22 HF ARPA grant categories'!D18+'22 HF ARPA grant categories'!D27+'22 HF ARPA grant categories'!D29</f>
        <v>707541.51</v>
      </c>
      <c r="E5" s="3">
        <f>+'22 HF ARPA grant categories'!E15+'22 HF ARPA grant categories'!E16+'22 HF ARPA grant categories'!E17+'22 HF ARPA grant categories'!E18+'22 HF ARPA grant categories'!E27+'22 HF ARPA grant categories'!E29</f>
        <v>1496356.51</v>
      </c>
      <c r="F5" s="5"/>
    </row>
    <row r="6" spans="1:6" x14ac:dyDescent="0.2">
      <c r="A6" s="2"/>
      <c r="B6" s="2" t="s">
        <v>3</v>
      </c>
      <c r="C6" s="3">
        <f>SUM(C2:C5)</f>
        <v>4518895</v>
      </c>
      <c r="D6" s="3">
        <f>SUM(D2:D5)</f>
        <v>5291512.01</v>
      </c>
      <c r="E6" s="3">
        <f>SUM(E2:E5)</f>
        <v>9810383.0099999998</v>
      </c>
      <c r="F6" s="4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 HF ARPA grant categories</vt:lpstr>
      <vt:lpstr>22 HF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McPherson</dc:creator>
  <cp:lastModifiedBy>Carol Lott</cp:lastModifiedBy>
  <cp:lastPrinted>2022-04-14T16:03:11Z</cp:lastPrinted>
  <dcterms:created xsi:type="dcterms:W3CDTF">2022-03-12T03:22:24Z</dcterms:created>
  <dcterms:modified xsi:type="dcterms:W3CDTF">2022-05-21T12:38:33Z</dcterms:modified>
</cp:coreProperties>
</file>